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粮油副食" sheetId="1" r:id="rId1"/>
    <sheet name="生产资料" sheetId="2" r:id="rId2"/>
  </sheets>
  <definedNames>
    <definedName name="_xlnm.Print_Titles" localSheetId="0">'粮油副食'!$3:$3</definedName>
  </definedNames>
  <calcPr fullCalcOnLoad="1"/>
</workbook>
</file>

<file path=xl/sharedStrings.xml><?xml version="1.0" encoding="utf-8"?>
<sst xmlns="http://schemas.openxmlformats.org/spreadsheetml/2006/main" count="280" uniqueCount="148">
  <si>
    <t>山东省居民生活消费(食)品零售价格监测报表</t>
  </si>
  <si>
    <t>填报人</t>
  </si>
  <si>
    <t>兰陵县发改局</t>
  </si>
  <si>
    <t>联系方式</t>
  </si>
  <si>
    <t>兰陵宝庆商城</t>
  </si>
  <si>
    <t>日期</t>
  </si>
  <si>
    <t>9.18</t>
  </si>
  <si>
    <t>商品名称</t>
  </si>
  <si>
    <t>规格等级</t>
  </si>
  <si>
    <t>计量单位</t>
  </si>
  <si>
    <t>超市零售价格</t>
  </si>
  <si>
    <t>上期  价格</t>
  </si>
  <si>
    <t>变动幅度</t>
  </si>
  <si>
    <t>集市零售价格</t>
  </si>
  <si>
    <t>预警幅度</t>
  </si>
  <si>
    <t>原粮</t>
  </si>
  <si>
    <t>小麦</t>
  </si>
  <si>
    <t>中等</t>
  </si>
  <si>
    <t>元/500克</t>
  </si>
  <si>
    <t>——</t>
  </si>
  <si>
    <t>玉米</t>
  </si>
  <si>
    <t>成品粮</t>
  </si>
  <si>
    <t>面粉</t>
  </si>
  <si>
    <t>特一粉</t>
  </si>
  <si>
    <t>标准粉</t>
  </si>
  <si>
    <t>挂面</t>
  </si>
  <si>
    <t>玉米粉</t>
  </si>
  <si>
    <t>精制</t>
  </si>
  <si>
    <t>粳米</t>
  </si>
  <si>
    <t>标一</t>
  </si>
  <si>
    <t>小米</t>
  </si>
  <si>
    <t>绿豆</t>
  </si>
  <si>
    <t>食用油</t>
  </si>
  <si>
    <t>花生油</t>
  </si>
  <si>
    <t>散装</t>
  </si>
  <si>
    <t>大豆油</t>
  </si>
  <si>
    <t>鲁花(一级桶装)</t>
  </si>
  <si>
    <t>元/5升</t>
  </si>
  <si>
    <t>自定义当地主销</t>
  </si>
  <si>
    <t>花生仁</t>
  </si>
  <si>
    <t>一级</t>
  </si>
  <si>
    <t>大豆</t>
  </si>
  <si>
    <t>副食品类</t>
  </si>
  <si>
    <t>酱油</t>
  </si>
  <si>
    <t>当地主销瓶装</t>
  </si>
  <si>
    <t>元/瓶</t>
  </si>
  <si>
    <t>醋</t>
  </si>
  <si>
    <t>食用盐</t>
  </si>
  <si>
    <t>精致含碘盐</t>
  </si>
  <si>
    <t>绵白糖</t>
  </si>
  <si>
    <t>当地主销(袋)</t>
  </si>
  <si>
    <t>红糖</t>
  </si>
  <si>
    <t>鲜牛奶</t>
  </si>
  <si>
    <t>蒙牛(袋装)</t>
  </si>
  <si>
    <t>元/袋</t>
  </si>
  <si>
    <t>豆腐</t>
  </si>
  <si>
    <t>无包装</t>
  </si>
  <si>
    <t>肉禽蛋</t>
  </si>
  <si>
    <t>鲜猪肉</t>
  </si>
  <si>
    <t>精瘦肉</t>
  </si>
  <si>
    <t>五花肉</t>
  </si>
  <si>
    <t>去骨后腿肉</t>
  </si>
  <si>
    <t>排骨</t>
  </si>
  <si>
    <t>肋排</t>
  </si>
  <si>
    <t>鲜牛肉</t>
  </si>
  <si>
    <t>新鲜去骨肉</t>
  </si>
  <si>
    <t>鲜羊肉</t>
  </si>
  <si>
    <t>新鲜去骨</t>
  </si>
  <si>
    <t>白条鸡</t>
  </si>
  <si>
    <t>无</t>
  </si>
  <si>
    <t>鸡蛋</t>
  </si>
  <si>
    <t>新鲜完整</t>
  </si>
  <si>
    <t>水产品</t>
  </si>
  <si>
    <t>带鱼</t>
  </si>
  <si>
    <t>冻250克左右条</t>
  </si>
  <si>
    <t>鲫鱼</t>
  </si>
  <si>
    <t>活250克左右条</t>
  </si>
  <si>
    <t>鲤鱼</t>
  </si>
  <si>
    <t>活500克以上条</t>
  </si>
  <si>
    <t>鲅鱼</t>
  </si>
  <si>
    <t>冷冻250克左右</t>
  </si>
  <si>
    <t>虾</t>
  </si>
  <si>
    <t>冷冻海明虾</t>
  </si>
  <si>
    <t>蔬菜类</t>
  </si>
  <si>
    <t>芹菜</t>
  </si>
  <si>
    <t>新鲜一级</t>
  </si>
  <si>
    <t>大白菜</t>
  </si>
  <si>
    <t>油菜</t>
  </si>
  <si>
    <t>黄瓜</t>
  </si>
  <si>
    <t>黑皮刺黄瓜</t>
  </si>
  <si>
    <t>白萝卜</t>
  </si>
  <si>
    <t>亮条刺黄瓜</t>
  </si>
  <si>
    <t>胡萝卜</t>
  </si>
  <si>
    <t>茄子</t>
  </si>
  <si>
    <t>西红柿</t>
  </si>
  <si>
    <t>土豆</t>
  </si>
  <si>
    <t>青辣椒</t>
  </si>
  <si>
    <t>卷心菜</t>
  </si>
  <si>
    <t>芸豆</t>
  </si>
  <si>
    <t>蒜苔</t>
  </si>
  <si>
    <t>韭菜</t>
  </si>
  <si>
    <t>大葱</t>
  </si>
  <si>
    <t>大蒜</t>
  </si>
  <si>
    <t>一级干蒜</t>
  </si>
  <si>
    <t>生姜</t>
  </si>
  <si>
    <t>一级老姜</t>
  </si>
  <si>
    <t>水果</t>
  </si>
  <si>
    <t>苹果</t>
  </si>
  <si>
    <t>红富士一级</t>
  </si>
  <si>
    <t>香蕉</t>
  </si>
  <si>
    <t>国产一级</t>
  </si>
  <si>
    <t>西瓜</t>
  </si>
  <si>
    <t>当地主销</t>
  </si>
  <si>
    <t>桔子</t>
  </si>
  <si>
    <t>梨</t>
  </si>
  <si>
    <t>填报说明：</t>
  </si>
  <si>
    <t xml:space="preserve">  1、本表由12县区价格主管部门设立的监测点提供数据，县、区价格主管部门负责上报。</t>
  </si>
  <si>
    <t xml:space="preserve">  2、本表采集市场和超市零售环节价格，超市零售价格不采促销、打折商品价格。</t>
  </si>
  <si>
    <t xml:space="preserve">  3、如果原粮、成品粮价格变动超过3%，食用油及油料、肉禽蛋价格变动幅度越过5%，蔬菜价格超过30%，其它商品价格变动幅度超过10%，须在备注栏中说明变动原因。</t>
  </si>
  <si>
    <t xml:space="preserve">  4、单位价格保留两位小数。</t>
  </si>
  <si>
    <t>山东省生产资料价格管理监测报表</t>
  </si>
  <si>
    <t>价格</t>
  </si>
  <si>
    <t>上期价格</t>
  </si>
  <si>
    <t>1、化肥</t>
  </si>
  <si>
    <t>碳酸氢铵</t>
  </si>
  <si>
    <t>含氮17%以上 水分≤3.5%国产</t>
  </si>
  <si>
    <t>元/公斤</t>
  </si>
  <si>
    <t>尿素</t>
  </si>
  <si>
    <t>含氮46%国产</t>
  </si>
  <si>
    <t>磷酸二铵</t>
  </si>
  <si>
    <t>含氮16% 磷48%国产</t>
  </si>
  <si>
    <t>氯化钾</t>
  </si>
  <si>
    <t>含氯化钾50-60%国产</t>
  </si>
  <si>
    <t>三元复合肥</t>
  </si>
  <si>
    <t>含P、N、K各5%国产</t>
  </si>
  <si>
    <t>2、农膜</t>
  </si>
  <si>
    <t>棚膜</t>
  </si>
  <si>
    <t>高压聚乙烯直径1米 厚0.10mm</t>
  </si>
  <si>
    <t>地膜</t>
  </si>
  <si>
    <t>高压聚乙烯</t>
  </si>
  <si>
    <t>3、农药</t>
  </si>
  <si>
    <t>敌敌畏</t>
  </si>
  <si>
    <t>80%乳剂</t>
  </si>
  <si>
    <t>氯氰菊酯</t>
  </si>
  <si>
    <t>10%乳油</t>
  </si>
  <si>
    <t>草甘膦</t>
  </si>
  <si>
    <t>41%水剂</t>
  </si>
  <si>
    <t>备注：本任务为周报，居民生活消费品应急日报期间，每周四同居民生活消费品任务一起上报。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</si>
</sst>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rgb="FF000000"/>
      <name val="宋体"/>
      <family val="0"/>
    </font>
    <font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5" applyNumberFormat="0" applyAlignment="0" applyProtection="0"/>
    <xf numFmtId="0" fontId="22" fillId="4" borderId="6" applyNumberFormat="0" applyAlignment="0" applyProtection="0"/>
    <xf numFmtId="0" fontId="23" fillId="4" borderId="5" applyNumberFormat="0" applyAlignment="0" applyProtection="0"/>
    <xf numFmtId="0" fontId="24" fillId="5" borderId="7" applyNumberFormat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7" borderId="0" applyNumberFormat="0" applyBorder="0" applyAlignment="0" applyProtection="0"/>
    <xf numFmtId="0" fontId="31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6" borderId="0" applyNumberFormat="0" applyBorder="0" applyAlignment="0" applyProtection="0"/>
    <xf numFmtId="0" fontId="31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1" borderId="0" applyNumberFormat="0" applyBorder="0" applyAlignment="0" applyProtection="0"/>
    <xf numFmtId="0" fontId="30" fillId="19" borderId="0" applyNumberFormat="0" applyBorder="0" applyAlignment="0" applyProtection="0"/>
    <xf numFmtId="0" fontId="30" fillId="21" borderId="0" applyNumberFormat="0" applyBorder="0" applyAlignment="0" applyProtection="0"/>
    <xf numFmtId="0" fontId="31" fillId="3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0" applyNumberFormat="0" applyBorder="0" applyAlignment="0" applyProtection="0"/>
    <xf numFmtId="0" fontId="0" fillId="0" borderId="0">
      <alignment/>
      <protection/>
    </xf>
  </cellStyleXfs>
  <cellXfs count="59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10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0" fontId="3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  <protection locked="0"/>
    </xf>
    <xf numFmtId="10" fontId="4" fillId="0" borderId="12" xfId="0" applyNumberFormat="1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3" xfId="0" applyBorder="1" applyAlignment="1">
      <alignment horizontal="center" vertical="center" wrapText="1"/>
    </xf>
    <xf numFmtId="10" fontId="5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horizontal="center" vertical="center" wrapText="1"/>
      <protection locked="0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10" fontId="6" fillId="0" borderId="0" xfId="0" applyNumberFormat="1" applyFont="1" applyAlignment="1">
      <alignment horizontal="center" vertical="center"/>
    </xf>
    <xf numFmtId="9" fontId="6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176" fontId="5" fillId="0" borderId="12" xfId="0" applyNumberFormat="1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177" fontId="9" fillId="0" borderId="12" xfId="0" applyNumberFormat="1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49" fontId="8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0" xfId="0" applyNumberFormat="1" applyFont="1" applyAlignment="1" applyProtection="1">
      <alignment vertical="center"/>
      <protection locked="0"/>
    </xf>
    <xf numFmtId="9" fontId="5" fillId="0" borderId="12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workbookViewId="0" topLeftCell="A4">
      <selection activeCell="K36" sqref="K36"/>
    </sheetView>
  </sheetViews>
  <sheetFormatPr defaultColWidth="9.00390625" defaultRowHeight="14.25"/>
  <cols>
    <col min="1" max="1" width="8.375" style="23" customWidth="1"/>
    <col min="2" max="2" width="13.25390625" style="23" customWidth="1"/>
    <col min="3" max="3" width="7.75390625" style="23" customWidth="1"/>
    <col min="4" max="4" width="7.625" style="24" customWidth="1"/>
    <col min="5" max="5" width="7.625" style="23" customWidth="1"/>
    <col min="6" max="6" width="8.625" style="25" customWidth="1"/>
    <col min="7" max="8" width="7.625" style="23" customWidth="1"/>
    <col min="9" max="9" width="8.625" style="25" customWidth="1"/>
    <col min="10" max="10" width="8.625" style="26" customWidth="1"/>
    <col min="11" max="11" width="22.375" style="23" customWidth="1"/>
    <col min="12" max="12" width="14.375" style="23" customWidth="1"/>
    <col min="13" max="16384" width="9.00390625" style="23" customWidth="1"/>
  </cols>
  <sheetData>
    <row r="1" spans="1:10" ht="33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s="21" customFormat="1" ht="19.5" customHeight="1">
      <c r="A2" s="28" t="s">
        <v>1</v>
      </c>
      <c r="B2" s="29" t="s">
        <v>2</v>
      </c>
      <c r="C2" s="29"/>
      <c r="D2" s="28" t="s">
        <v>3</v>
      </c>
      <c r="E2" s="28"/>
      <c r="F2" s="30" t="s">
        <v>4</v>
      </c>
      <c r="G2" s="31"/>
      <c r="H2" s="28" t="s">
        <v>5</v>
      </c>
      <c r="I2" s="29" t="s">
        <v>6</v>
      </c>
      <c r="J2" s="29"/>
    </row>
    <row r="3" spans="1:13" s="21" customFormat="1" ht="25.5" customHeight="1">
      <c r="A3" s="32" t="s">
        <v>7</v>
      </c>
      <c r="B3" s="32" t="s">
        <v>8</v>
      </c>
      <c r="C3" s="32" t="s">
        <v>9</v>
      </c>
      <c r="D3" s="32" t="s">
        <v>10</v>
      </c>
      <c r="E3" s="32" t="s">
        <v>11</v>
      </c>
      <c r="F3" s="32" t="s">
        <v>12</v>
      </c>
      <c r="G3" s="32" t="s">
        <v>13</v>
      </c>
      <c r="H3" s="32" t="s">
        <v>11</v>
      </c>
      <c r="I3" s="32" t="s">
        <v>12</v>
      </c>
      <c r="J3" s="46" t="s">
        <v>14</v>
      </c>
      <c r="K3" s="47"/>
      <c r="L3" s="47"/>
      <c r="M3" s="47"/>
    </row>
    <row r="4" spans="1:13" s="22" customFormat="1" ht="18" customHeight="1">
      <c r="A4" s="33" t="s">
        <v>15</v>
      </c>
      <c r="B4" s="34"/>
      <c r="C4" s="35"/>
      <c r="D4" s="36"/>
      <c r="E4" s="36"/>
      <c r="F4" s="17"/>
      <c r="G4" s="36"/>
      <c r="H4" s="36"/>
      <c r="I4" s="17"/>
      <c r="J4" s="48"/>
      <c r="K4" s="49"/>
      <c r="L4" s="49"/>
      <c r="M4" s="49"/>
    </row>
    <row r="5" spans="1:13" s="22" customFormat="1" ht="18" customHeight="1">
      <c r="A5" s="35" t="s">
        <v>16</v>
      </c>
      <c r="B5" s="35" t="s">
        <v>17</v>
      </c>
      <c r="C5" s="35" t="s">
        <v>18</v>
      </c>
      <c r="D5" s="35" t="s">
        <v>19</v>
      </c>
      <c r="E5" s="35" t="s">
        <v>19</v>
      </c>
      <c r="F5" s="17" t="e">
        <f>(D5-E5)/E5</f>
        <v>#VALUE!</v>
      </c>
      <c r="G5" s="37">
        <v>1.45</v>
      </c>
      <c r="H5" s="37">
        <v>1.45</v>
      </c>
      <c r="I5" s="17">
        <f>(G5-H5)/H5</f>
        <v>0</v>
      </c>
      <c r="J5" s="48">
        <v>0.03</v>
      </c>
      <c r="K5" s="49"/>
      <c r="L5" s="49"/>
      <c r="M5" s="49"/>
    </row>
    <row r="6" spans="1:13" s="22" customFormat="1" ht="18" customHeight="1">
      <c r="A6" s="35" t="s">
        <v>20</v>
      </c>
      <c r="B6" s="35" t="s">
        <v>17</v>
      </c>
      <c r="C6" s="35" t="s">
        <v>18</v>
      </c>
      <c r="D6" s="35" t="s">
        <v>19</v>
      </c>
      <c r="E6" s="35" t="s">
        <v>19</v>
      </c>
      <c r="F6" s="17" t="e">
        <f aca="true" t="shared" si="0" ref="F6:F37">(D6-E6)/E6</f>
        <v>#VALUE!</v>
      </c>
      <c r="G6" s="37">
        <v>1.42</v>
      </c>
      <c r="H6" s="37">
        <v>1.42</v>
      </c>
      <c r="I6" s="17">
        <f aca="true" t="shared" si="1" ref="I6:I37">(G6-H6)/H6</f>
        <v>0</v>
      </c>
      <c r="J6" s="48">
        <v>0.03</v>
      </c>
      <c r="K6" s="49"/>
      <c r="L6" s="49"/>
      <c r="M6" s="49"/>
    </row>
    <row r="7" spans="1:13" s="22" customFormat="1" ht="18" customHeight="1">
      <c r="A7" s="33" t="s">
        <v>21</v>
      </c>
      <c r="B7" s="34"/>
      <c r="C7" s="35"/>
      <c r="D7" s="36"/>
      <c r="E7" s="36"/>
      <c r="F7" s="17"/>
      <c r="G7" s="38"/>
      <c r="H7" s="38"/>
      <c r="I7" s="17"/>
      <c r="J7" s="48"/>
      <c r="K7" s="49"/>
      <c r="L7" s="49"/>
      <c r="M7" s="49"/>
    </row>
    <row r="8" spans="1:16" s="22" customFormat="1" ht="18" customHeight="1">
      <c r="A8" s="35" t="s">
        <v>22</v>
      </c>
      <c r="B8" s="35" t="s">
        <v>23</v>
      </c>
      <c r="C8" s="35" t="s">
        <v>18</v>
      </c>
      <c r="D8" s="39">
        <v>2.5</v>
      </c>
      <c r="E8" s="39">
        <v>2.5</v>
      </c>
      <c r="F8" s="17">
        <f t="shared" si="0"/>
        <v>0</v>
      </c>
      <c r="G8" s="39">
        <v>1.8</v>
      </c>
      <c r="H8" s="39">
        <v>1.8</v>
      </c>
      <c r="I8" s="17">
        <f t="shared" si="1"/>
        <v>0</v>
      </c>
      <c r="J8" s="48">
        <v>0.03</v>
      </c>
      <c r="K8" s="49"/>
      <c r="L8" s="49"/>
      <c r="M8" s="49"/>
      <c r="O8" s="49"/>
      <c r="P8" s="49"/>
    </row>
    <row r="9" spans="1:16" s="22" customFormat="1" ht="18" customHeight="1">
      <c r="A9" s="35" t="s">
        <v>22</v>
      </c>
      <c r="B9" s="35" t="s">
        <v>24</v>
      </c>
      <c r="C9" s="35" t="s">
        <v>18</v>
      </c>
      <c r="D9" s="39"/>
      <c r="E9" s="39"/>
      <c r="F9" s="17" t="e">
        <f t="shared" si="0"/>
        <v>#DIV/0!</v>
      </c>
      <c r="G9" s="39">
        <v>1.72</v>
      </c>
      <c r="H9" s="39">
        <v>1.72</v>
      </c>
      <c r="I9" s="17">
        <f t="shared" si="1"/>
        <v>0</v>
      </c>
      <c r="J9" s="48">
        <v>0.03</v>
      </c>
      <c r="K9" s="49"/>
      <c r="L9" s="49"/>
      <c r="M9" s="49"/>
      <c r="O9" s="49"/>
      <c r="P9" s="49"/>
    </row>
    <row r="10" spans="1:16" s="22" customFormat="1" ht="18" customHeight="1">
      <c r="A10" s="35" t="s">
        <v>25</v>
      </c>
      <c r="B10" s="35" t="s">
        <v>23</v>
      </c>
      <c r="C10" s="35" t="s">
        <v>18</v>
      </c>
      <c r="D10" s="39">
        <v>3.5</v>
      </c>
      <c r="E10" s="39">
        <v>3.5</v>
      </c>
      <c r="F10" s="17">
        <f t="shared" si="0"/>
        <v>0</v>
      </c>
      <c r="G10" s="39">
        <v>2.2</v>
      </c>
      <c r="H10" s="39">
        <v>2.2</v>
      </c>
      <c r="I10" s="17">
        <f t="shared" si="1"/>
        <v>0</v>
      </c>
      <c r="J10" s="48">
        <v>0.03</v>
      </c>
      <c r="K10" s="49"/>
      <c r="L10" s="49"/>
      <c r="M10" s="49"/>
      <c r="O10" s="49"/>
      <c r="P10" s="49"/>
    </row>
    <row r="11" spans="1:16" s="22" customFormat="1" ht="18" customHeight="1">
      <c r="A11" s="35" t="s">
        <v>26</v>
      </c>
      <c r="B11" s="35" t="s">
        <v>27</v>
      </c>
      <c r="C11" s="35" t="s">
        <v>18</v>
      </c>
      <c r="D11" s="39">
        <f>5.98/2</f>
        <v>2.99</v>
      </c>
      <c r="E11" s="39">
        <f>5.98/2</f>
        <v>2.99</v>
      </c>
      <c r="F11" s="17">
        <f t="shared" si="0"/>
        <v>0</v>
      </c>
      <c r="G11" s="39">
        <v>2.4</v>
      </c>
      <c r="H11" s="39">
        <v>2.4</v>
      </c>
      <c r="I11" s="17">
        <f t="shared" si="1"/>
        <v>0</v>
      </c>
      <c r="J11" s="48">
        <v>0.03</v>
      </c>
      <c r="K11" s="49"/>
      <c r="L11" s="49"/>
      <c r="M11" s="49"/>
      <c r="O11" s="49"/>
      <c r="P11" s="49"/>
    </row>
    <row r="12" spans="1:16" s="22" customFormat="1" ht="18" customHeight="1">
      <c r="A12" s="35" t="s">
        <v>28</v>
      </c>
      <c r="B12" s="35" t="s">
        <v>29</v>
      </c>
      <c r="C12" s="35" t="s">
        <v>18</v>
      </c>
      <c r="D12" s="39">
        <f>5.2/2</f>
        <v>2.6</v>
      </c>
      <c r="E12" s="39">
        <f>5.2/2</f>
        <v>2.6</v>
      </c>
      <c r="F12" s="17">
        <f t="shared" si="0"/>
        <v>0</v>
      </c>
      <c r="G12" s="39">
        <v>2.4</v>
      </c>
      <c r="H12" s="39">
        <v>2.4</v>
      </c>
      <c r="I12" s="17">
        <f t="shared" si="1"/>
        <v>0</v>
      </c>
      <c r="J12" s="48">
        <v>0.03</v>
      </c>
      <c r="K12" s="49"/>
      <c r="L12" s="49"/>
      <c r="M12" s="49"/>
      <c r="O12" s="49"/>
      <c r="P12" s="49"/>
    </row>
    <row r="13" spans="1:16" s="22" customFormat="1" ht="18" customHeight="1">
      <c r="A13" s="35" t="s">
        <v>30</v>
      </c>
      <c r="B13" s="35" t="s">
        <v>17</v>
      </c>
      <c r="C13" s="35" t="s">
        <v>18</v>
      </c>
      <c r="D13" s="39">
        <f>8.58/2</f>
        <v>4.29</v>
      </c>
      <c r="E13" s="39">
        <f>8.58/2</f>
        <v>4.29</v>
      </c>
      <c r="F13" s="17">
        <f t="shared" si="0"/>
        <v>0</v>
      </c>
      <c r="G13" s="39">
        <v>4.5</v>
      </c>
      <c r="H13" s="39">
        <v>4.5</v>
      </c>
      <c r="I13" s="17">
        <f t="shared" si="1"/>
        <v>0</v>
      </c>
      <c r="J13" s="48">
        <v>0.03</v>
      </c>
      <c r="K13" s="50"/>
      <c r="L13" s="49"/>
      <c r="M13" s="49"/>
      <c r="O13" s="49"/>
      <c r="P13" s="49"/>
    </row>
    <row r="14" spans="1:16" s="22" customFormat="1" ht="18" customHeight="1">
      <c r="A14" s="35" t="s">
        <v>31</v>
      </c>
      <c r="B14" s="35" t="s">
        <v>17</v>
      </c>
      <c r="C14" s="35" t="s">
        <v>18</v>
      </c>
      <c r="D14" s="39">
        <f>15.8/2</f>
        <v>7.9</v>
      </c>
      <c r="E14" s="39">
        <f>15.8/2</f>
        <v>7.9</v>
      </c>
      <c r="F14" s="17">
        <f t="shared" si="0"/>
        <v>0</v>
      </c>
      <c r="G14" s="39">
        <v>5</v>
      </c>
      <c r="H14" s="39">
        <v>5</v>
      </c>
      <c r="I14" s="17">
        <f t="shared" si="1"/>
        <v>0</v>
      </c>
      <c r="J14" s="48">
        <v>0.03</v>
      </c>
      <c r="K14" s="49"/>
      <c r="L14" s="49"/>
      <c r="M14" s="49"/>
      <c r="O14" s="49"/>
      <c r="P14" s="49"/>
    </row>
    <row r="15" spans="1:13" s="22" customFormat="1" ht="18" customHeight="1">
      <c r="A15" s="33" t="s">
        <v>32</v>
      </c>
      <c r="B15" s="34"/>
      <c r="C15" s="35"/>
      <c r="D15" s="39"/>
      <c r="E15" s="39"/>
      <c r="F15" s="17"/>
      <c r="G15" s="39"/>
      <c r="H15" s="39"/>
      <c r="I15" s="17"/>
      <c r="J15" s="48"/>
      <c r="K15" s="49"/>
      <c r="L15" s="49"/>
      <c r="M15" s="49"/>
    </row>
    <row r="16" spans="1:13" s="22" customFormat="1" ht="18" customHeight="1">
      <c r="A16" s="35" t="s">
        <v>33</v>
      </c>
      <c r="B16" s="35" t="s">
        <v>34</v>
      </c>
      <c r="C16" s="35" t="s">
        <v>18</v>
      </c>
      <c r="D16" s="35" t="s">
        <v>19</v>
      </c>
      <c r="E16" s="35" t="s">
        <v>19</v>
      </c>
      <c r="F16" s="17" t="e">
        <f t="shared" si="0"/>
        <v>#VALUE!</v>
      </c>
      <c r="G16" s="39">
        <v>12.5</v>
      </c>
      <c r="H16" s="39">
        <v>12.5</v>
      </c>
      <c r="I16" s="17">
        <f t="shared" si="1"/>
        <v>0</v>
      </c>
      <c r="J16" s="48">
        <v>0.05</v>
      </c>
      <c r="K16" s="49"/>
      <c r="L16" s="49"/>
      <c r="M16" s="49"/>
    </row>
    <row r="17" spans="1:13" s="22" customFormat="1" ht="18" customHeight="1">
      <c r="A17" s="35" t="s">
        <v>35</v>
      </c>
      <c r="B17" s="35" t="s">
        <v>34</v>
      </c>
      <c r="C17" s="35" t="s">
        <v>18</v>
      </c>
      <c r="D17" s="35" t="s">
        <v>19</v>
      </c>
      <c r="E17" s="35" t="s">
        <v>19</v>
      </c>
      <c r="F17" s="17" t="e">
        <f t="shared" si="0"/>
        <v>#VALUE!</v>
      </c>
      <c r="G17" s="39">
        <v>4.8</v>
      </c>
      <c r="H17" s="39">
        <v>4.8</v>
      </c>
      <c r="I17" s="17">
        <f t="shared" si="1"/>
        <v>0</v>
      </c>
      <c r="J17" s="48">
        <v>0.05</v>
      </c>
      <c r="K17" s="49"/>
      <c r="L17" s="49"/>
      <c r="M17" s="49"/>
    </row>
    <row r="18" spans="1:13" s="22" customFormat="1" ht="18" customHeight="1">
      <c r="A18" s="35" t="s">
        <v>33</v>
      </c>
      <c r="B18" s="35" t="s">
        <v>36</v>
      </c>
      <c r="C18" s="35" t="s">
        <v>37</v>
      </c>
      <c r="D18" s="39">
        <v>149.9</v>
      </c>
      <c r="E18" s="39">
        <v>149.9</v>
      </c>
      <c r="F18" s="17">
        <f t="shared" si="0"/>
        <v>0</v>
      </c>
      <c r="G18" s="39">
        <v>150</v>
      </c>
      <c r="H18" s="39">
        <v>150</v>
      </c>
      <c r="I18" s="17">
        <f t="shared" si="1"/>
        <v>0</v>
      </c>
      <c r="J18" s="48">
        <v>0.05</v>
      </c>
      <c r="K18"/>
      <c r="L18" s="49"/>
      <c r="M18" s="49"/>
    </row>
    <row r="19" spans="1:13" s="22" customFormat="1" ht="18" customHeight="1">
      <c r="A19" s="35" t="s">
        <v>33</v>
      </c>
      <c r="B19" s="35" t="s">
        <v>38</v>
      </c>
      <c r="C19" s="35" t="s">
        <v>37</v>
      </c>
      <c r="D19" s="39">
        <v>135</v>
      </c>
      <c r="E19" s="39">
        <v>135</v>
      </c>
      <c r="F19" s="17">
        <f t="shared" si="0"/>
        <v>0</v>
      </c>
      <c r="G19" s="39">
        <v>120</v>
      </c>
      <c r="H19" s="39">
        <v>120</v>
      </c>
      <c r="I19" s="17">
        <f t="shared" si="1"/>
        <v>0</v>
      </c>
      <c r="J19" s="48">
        <v>0.05</v>
      </c>
      <c r="K19" s="49"/>
      <c r="L19" s="49"/>
      <c r="M19" s="49"/>
    </row>
    <row r="20" spans="1:13" s="22" customFormat="1" ht="18" customHeight="1">
      <c r="A20" s="35" t="s">
        <v>35</v>
      </c>
      <c r="B20" s="35" t="s">
        <v>38</v>
      </c>
      <c r="C20" s="35" t="s">
        <v>37</v>
      </c>
      <c r="D20" s="39">
        <v>54.9</v>
      </c>
      <c r="E20" s="39">
        <v>54.9</v>
      </c>
      <c r="F20" s="17">
        <f t="shared" si="0"/>
        <v>0</v>
      </c>
      <c r="G20" s="39">
        <v>65</v>
      </c>
      <c r="H20" s="39">
        <v>65</v>
      </c>
      <c r="I20" s="17">
        <f t="shared" si="1"/>
        <v>0</v>
      </c>
      <c r="J20" s="48">
        <v>0.05</v>
      </c>
      <c r="K20" s="49"/>
      <c r="L20" s="49"/>
      <c r="M20" s="49"/>
    </row>
    <row r="21" spans="1:13" s="22" customFormat="1" ht="18" customHeight="1">
      <c r="A21" s="35" t="s">
        <v>39</v>
      </c>
      <c r="B21" s="35" t="s">
        <v>40</v>
      </c>
      <c r="C21" s="35" t="s">
        <v>18</v>
      </c>
      <c r="D21" s="39">
        <f>18/2</f>
        <v>9</v>
      </c>
      <c r="E21" s="39">
        <f>18/2</f>
        <v>9</v>
      </c>
      <c r="F21" s="17">
        <f t="shared" si="0"/>
        <v>0</v>
      </c>
      <c r="G21" s="39">
        <v>6.8</v>
      </c>
      <c r="H21" s="39">
        <v>6.8</v>
      </c>
      <c r="I21" s="17">
        <f t="shared" si="1"/>
        <v>0</v>
      </c>
      <c r="J21" s="48">
        <v>0.05</v>
      </c>
      <c r="K21" s="49"/>
      <c r="L21" s="49"/>
      <c r="M21" s="49"/>
    </row>
    <row r="22" spans="1:13" s="22" customFormat="1" ht="18" customHeight="1">
      <c r="A22" s="35" t="s">
        <v>41</v>
      </c>
      <c r="B22" s="35" t="s">
        <v>17</v>
      </c>
      <c r="C22" s="35" t="s">
        <v>18</v>
      </c>
      <c r="D22" s="39">
        <f>8.4/2</f>
        <v>4.2</v>
      </c>
      <c r="E22" s="39">
        <f>8.4/2</f>
        <v>4.2</v>
      </c>
      <c r="F22" s="17">
        <f t="shared" si="0"/>
        <v>0</v>
      </c>
      <c r="G22" s="39">
        <v>3.4</v>
      </c>
      <c r="H22" s="39">
        <v>3.4</v>
      </c>
      <c r="I22" s="17">
        <f t="shared" si="1"/>
        <v>0</v>
      </c>
      <c r="J22" s="48">
        <v>0.05</v>
      </c>
      <c r="K22" s="49"/>
      <c r="L22" s="49"/>
      <c r="M22" s="49"/>
    </row>
    <row r="23" spans="1:13" s="22" customFormat="1" ht="18" customHeight="1">
      <c r="A23" s="33" t="s">
        <v>42</v>
      </c>
      <c r="B23" s="34"/>
      <c r="C23" s="35"/>
      <c r="D23" s="39"/>
      <c r="E23" s="39"/>
      <c r="F23" s="17"/>
      <c r="G23" s="39"/>
      <c r="H23" s="39"/>
      <c r="I23" s="17"/>
      <c r="J23" s="48"/>
      <c r="K23" s="49"/>
      <c r="L23" s="49"/>
      <c r="M23" s="49"/>
    </row>
    <row r="24" spans="1:13" s="22" customFormat="1" ht="18" customHeight="1">
      <c r="A24" s="35" t="s">
        <v>43</v>
      </c>
      <c r="B24" s="35" t="s">
        <v>44</v>
      </c>
      <c r="C24" s="35" t="s">
        <v>45</v>
      </c>
      <c r="D24" s="39">
        <v>8.5</v>
      </c>
      <c r="E24" s="39">
        <v>8.5</v>
      </c>
      <c r="F24" s="17">
        <f t="shared" si="0"/>
        <v>0</v>
      </c>
      <c r="G24" s="35" t="s">
        <v>19</v>
      </c>
      <c r="H24" s="35" t="s">
        <v>19</v>
      </c>
      <c r="I24" s="17" t="e">
        <f t="shared" si="1"/>
        <v>#VALUE!</v>
      </c>
      <c r="J24" s="48">
        <v>0.1</v>
      </c>
      <c r="K24" s="49"/>
      <c r="L24" s="49"/>
      <c r="M24" s="49"/>
    </row>
    <row r="25" spans="1:13" s="22" customFormat="1" ht="18" customHeight="1">
      <c r="A25" s="35" t="s">
        <v>46</v>
      </c>
      <c r="B25" s="35" t="s">
        <v>44</v>
      </c>
      <c r="C25" s="35" t="s">
        <v>45</v>
      </c>
      <c r="D25" s="39">
        <v>6.5</v>
      </c>
      <c r="E25" s="39">
        <v>6.5</v>
      </c>
      <c r="F25" s="17">
        <f t="shared" si="0"/>
        <v>0</v>
      </c>
      <c r="G25" s="35" t="s">
        <v>19</v>
      </c>
      <c r="H25" s="35" t="s">
        <v>19</v>
      </c>
      <c r="I25" s="17" t="e">
        <f t="shared" si="1"/>
        <v>#VALUE!</v>
      </c>
      <c r="J25" s="48">
        <v>0.1</v>
      </c>
      <c r="K25" s="49"/>
      <c r="L25" s="49"/>
      <c r="M25" s="49"/>
    </row>
    <row r="26" spans="1:13" s="22" customFormat="1" ht="18" customHeight="1">
      <c r="A26" s="35" t="s">
        <v>47</v>
      </c>
      <c r="B26" s="35" t="s">
        <v>48</v>
      </c>
      <c r="C26" s="35" t="s">
        <v>18</v>
      </c>
      <c r="D26" s="39">
        <v>2.5</v>
      </c>
      <c r="E26" s="39">
        <v>2.5</v>
      </c>
      <c r="F26" s="17">
        <f t="shared" si="0"/>
        <v>0</v>
      </c>
      <c r="G26" s="39">
        <v>2.5</v>
      </c>
      <c r="H26" s="39">
        <v>2.5</v>
      </c>
      <c r="I26" s="17">
        <f t="shared" si="1"/>
        <v>0</v>
      </c>
      <c r="J26" s="48">
        <v>0.1</v>
      </c>
      <c r="K26" s="49"/>
      <c r="L26" s="49"/>
      <c r="M26" s="49"/>
    </row>
    <row r="27" spans="1:13" s="22" customFormat="1" ht="18" customHeight="1">
      <c r="A27" s="35" t="s">
        <v>49</v>
      </c>
      <c r="B27" s="35" t="s">
        <v>50</v>
      </c>
      <c r="C27" s="35" t="s">
        <v>18</v>
      </c>
      <c r="D27" s="39">
        <f>9.8/2</f>
        <v>4.9</v>
      </c>
      <c r="E27" s="39">
        <f>9.8/2</f>
        <v>4.9</v>
      </c>
      <c r="F27" s="17">
        <f t="shared" si="0"/>
        <v>0</v>
      </c>
      <c r="G27" s="39">
        <v>4.5</v>
      </c>
      <c r="H27" s="39">
        <v>4.5</v>
      </c>
      <c r="I27" s="17">
        <f t="shared" si="1"/>
        <v>0</v>
      </c>
      <c r="J27" s="48">
        <v>0.1</v>
      </c>
      <c r="K27" s="49"/>
      <c r="L27" s="49"/>
      <c r="M27" s="49"/>
    </row>
    <row r="28" spans="1:13" s="22" customFormat="1" ht="18" customHeight="1">
      <c r="A28" s="35" t="s">
        <v>51</v>
      </c>
      <c r="B28" s="35" t="s">
        <v>50</v>
      </c>
      <c r="C28" s="35" t="s">
        <v>18</v>
      </c>
      <c r="D28" s="39">
        <f>9/2</f>
        <v>4.5</v>
      </c>
      <c r="E28" s="39">
        <f>9/2</f>
        <v>4.5</v>
      </c>
      <c r="F28" s="17">
        <f t="shared" si="0"/>
        <v>0</v>
      </c>
      <c r="G28" s="39">
        <v>4</v>
      </c>
      <c r="H28" s="39">
        <v>4</v>
      </c>
      <c r="I28" s="17">
        <f t="shared" si="1"/>
        <v>0</v>
      </c>
      <c r="J28" s="48">
        <v>0.1</v>
      </c>
      <c r="K28" s="49"/>
      <c r="L28" s="49"/>
      <c r="M28" s="49"/>
    </row>
    <row r="29" spans="1:13" s="22" customFormat="1" ht="18" customHeight="1">
      <c r="A29" s="35" t="s">
        <v>52</v>
      </c>
      <c r="B29" s="35" t="s">
        <v>53</v>
      </c>
      <c r="C29" s="35" t="s">
        <v>54</v>
      </c>
      <c r="D29" s="39">
        <v>3</v>
      </c>
      <c r="E29" s="39">
        <v>3</v>
      </c>
      <c r="F29" s="17">
        <f t="shared" si="0"/>
        <v>0</v>
      </c>
      <c r="G29" s="35" t="s">
        <v>19</v>
      </c>
      <c r="H29" s="35" t="s">
        <v>19</v>
      </c>
      <c r="I29" s="17" t="e">
        <f t="shared" si="1"/>
        <v>#VALUE!</v>
      </c>
      <c r="J29" s="48">
        <v>0.1</v>
      </c>
      <c r="K29" s="49"/>
      <c r="L29" s="49"/>
      <c r="M29" s="49"/>
    </row>
    <row r="30" spans="1:13" s="22" customFormat="1" ht="18" customHeight="1">
      <c r="A30" s="35" t="s">
        <v>52</v>
      </c>
      <c r="B30" s="35" t="s">
        <v>50</v>
      </c>
      <c r="C30" s="35" t="s">
        <v>54</v>
      </c>
      <c r="D30" s="39">
        <v>2.9</v>
      </c>
      <c r="E30" s="39">
        <v>2.9</v>
      </c>
      <c r="F30" s="17">
        <f t="shared" si="0"/>
        <v>0</v>
      </c>
      <c r="G30" s="35" t="s">
        <v>19</v>
      </c>
      <c r="H30" s="35" t="s">
        <v>19</v>
      </c>
      <c r="I30" s="17" t="e">
        <f t="shared" si="1"/>
        <v>#VALUE!</v>
      </c>
      <c r="J30" s="48">
        <v>0.1</v>
      </c>
      <c r="K30" s="49"/>
      <c r="L30" s="49"/>
      <c r="M30" s="49"/>
    </row>
    <row r="31" spans="1:13" s="22" customFormat="1" ht="18" customHeight="1">
      <c r="A31" s="35" t="s">
        <v>55</v>
      </c>
      <c r="B31" s="35" t="s">
        <v>56</v>
      </c>
      <c r="C31" s="35" t="s">
        <v>18</v>
      </c>
      <c r="D31" s="39">
        <v>2</v>
      </c>
      <c r="E31" s="39">
        <v>2</v>
      </c>
      <c r="F31" s="17">
        <f t="shared" si="0"/>
        <v>0</v>
      </c>
      <c r="G31" s="39">
        <v>2</v>
      </c>
      <c r="H31" s="39">
        <v>2</v>
      </c>
      <c r="I31" s="17">
        <f t="shared" si="1"/>
        <v>0</v>
      </c>
      <c r="J31" s="48">
        <v>0.1</v>
      </c>
      <c r="K31" s="49"/>
      <c r="L31" s="49"/>
      <c r="M31" s="49"/>
    </row>
    <row r="32" spans="1:13" s="22" customFormat="1" ht="18" customHeight="1">
      <c r="A32" s="33" t="s">
        <v>57</v>
      </c>
      <c r="B32" s="34"/>
      <c r="C32" s="35"/>
      <c r="D32" s="39"/>
      <c r="E32" s="39"/>
      <c r="F32" s="17"/>
      <c r="G32" s="39"/>
      <c r="H32" s="39"/>
      <c r="I32" s="17"/>
      <c r="J32" s="48"/>
      <c r="K32" s="49"/>
      <c r="L32" s="49"/>
      <c r="M32" s="49"/>
    </row>
    <row r="33" spans="1:13" s="22" customFormat="1" ht="18" customHeight="1">
      <c r="A33" s="35" t="s">
        <v>58</v>
      </c>
      <c r="B33" s="35" t="s">
        <v>59</v>
      </c>
      <c r="C33" s="35" t="s">
        <v>18</v>
      </c>
      <c r="D33" s="40">
        <v>16.9</v>
      </c>
      <c r="E33" s="40">
        <v>16.9</v>
      </c>
      <c r="F33" s="17">
        <f t="shared" si="0"/>
        <v>0</v>
      </c>
      <c r="G33" s="41">
        <v>15</v>
      </c>
      <c r="H33" s="41">
        <v>15</v>
      </c>
      <c r="I33" s="17">
        <f t="shared" si="1"/>
        <v>0</v>
      </c>
      <c r="J33" s="48">
        <v>0.05</v>
      </c>
      <c r="K33" s="49"/>
      <c r="L33" s="49"/>
      <c r="M33" s="49"/>
    </row>
    <row r="34" spans="1:13" s="22" customFormat="1" ht="18" customHeight="1">
      <c r="A34" s="35" t="s">
        <v>58</v>
      </c>
      <c r="B34" s="35" t="s">
        <v>60</v>
      </c>
      <c r="C34" s="35" t="s">
        <v>18</v>
      </c>
      <c r="D34" s="41">
        <v>13.9</v>
      </c>
      <c r="E34" s="41">
        <v>13.9</v>
      </c>
      <c r="F34" s="17">
        <f t="shared" si="0"/>
        <v>0</v>
      </c>
      <c r="G34" s="41">
        <v>12</v>
      </c>
      <c r="H34" s="41">
        <v>12</v>
      </c>
      <c r="I34" s="17">
        <f t="shared" si="1"/>
        <v>0</v>
      </c>
      <c r="J34" s="48">
        <v>0.05</v>
      </c>
      <c r="K34" s="49"/>
      <c r="L34" s="49"/>
      <c r="M34" s="49"/>
    </row>
    <row r="35" spans="1:13" s="22" customFormat="1" ht="18" customHeight="1">
      <c r="A35" s="35" t="s">
        <v>58</v>
      </c>
      <c r="B35" s="35" t="s">
        <v>61</v>
      </c>
      <c r="C35" s="35" t="s">
        <v>18</v>
      </c>
      <c r="D35" s="41">
        <v>14.9</v>
      </c>
      <c r="E35" s="41">
        <v>14.9</v>
      </c>
      <c r="F35" s="17">
        <f t="shared" si="0"/>
        <v>0</v>
      </c>
      <c r="G35" s="41">
        <v>12</v>
      </c>
      <c r="H35" s="41">
        <v>12</v>
      </c>
      <c r="I35" s="17">
        <f t="shared" si="1"/>
        <v>0</v>
      </c>
      <c r="J35" s="48">
        <v>0.05</v>
      </c>
      <c r="K35" s="49"/>
      <c r="L35" s="49"/>
      <c r="M35" s="49"/>
    </row>
    <row r="36" spans="1:13" s="22" customFormat="1" ht="18" customHeight="1">
      <c r="A36" s="35" t="s">
        <v>62</v>
      </c>
      <c r="B36" s="35" t="s">
        <v>63</v>
      </c>
      <c r="C36" s="35" t="s">
        <v>18</v>
      </c>
      <c r="D36" s="41">
        <v>23.9</v>
      </c>
      <c r="E36" s="41">
        <v>23.9</v>
      </c>
      <c r="F36" s="17">
        <f t="shared" si="0"/>
        <v>0</v>
      </c>
      <c r="G36" s="41">
        <v>18</v>
      </c>
      <c r="H36" s="41">
        <v>18</v>
      </c>
      <c r="I36" s="17">
        <f t="shared" si="1"/>
        <v>0</v>
      </c>
      <c r="J36" s="48">
        <v>0.05</v>
      </c>
      <c r="K36" s="49"/>
      <c r="L36" s="49"/>
      <c r="M36" s="49"/>
    </row>
    <row r="37" spans="1:13" s="22" customFormat="1" ht="18" customHeight="1">
      <c r="A37" s="35" t="s">
        <v>64</v>
      </c>
      <c r="B37" s="35" t="s">
        <v>65</v>
      </c>
      <c r="C37" s="35" t="s">
        <v>18</v>
      </c>
      <c r="D37" s="41">
        <v>35</v>
      </c>
      <c r="E37" s="41">
        <v>35</v>
      </c>
      <c r="F37" s="17">
        <f t="shared" si="0"/>
        <v>0</v>
      </c>
      <c r="G37" s="41">
        <v>35</v>
      </c>
      <c r="H37" s="41">
        <v>35</v>
      </c>
      <c r="I37" s="17">
        <f t="shared" si="1"/>
        <v>0</v>
      </c>
      <c r="J37" s="48">
        <v>0.05</v>
      </c>
      <c r="K37" s="49"/>
      <c r="L37" s="49"/>
      <c r="M37" s="49"/>
    </row>
    <row r="38" spans="1:13" s="22" customFormat="1" ht="18" customHeight="1">
      <c r="A38" s="35" t="s">
        <v>66</v>
      </c>
      <c r="B38" s="35" t="s">
        <v>67</v>
      </c>
      <c r="C38" s="35" t="s">
        <v>18</v>
      </c>
      <c r="D38" s="41"/>
      <c r="E38" s="41"/>
      <c r="F38" s="17" t="e">
        <f aca="true" t="shared" si="2" ref="F38:F70">(D38-E38)/E38</f>
        <v>#DIV/0!</v>
      </c>
      <c r="G38" s="41">
        <v>36</v>
      </c>
      <c r="H38" s="41">
        <v>36</v>
      </c>
      <c r="I38" s="17">
        <f aca="true" t="shared" si="3" ref="I38:I70">(G38-H38)/H38</f>
        <v>0</v>
      </c>
      <c r="J38" s="48">
        <v>0.05</v>
      </c>
      <c r="K38" s="49"/>
      <c r="L38" s="49"/>
      <c r="M38" s="49"/>
    </row>
    <row r="39" spans="1:13" s="22" customFormat="1" ht="18" customHeight="1">
      <c r="A39" s="35" t="s">
        <v>68</v>
      </c>
      <c r="B39" s="35" t="s">
        <v>69</v>
      </c>
      <c r="C39" s="35" t="s">
        <v>18</v>
      </c>
      <c r="D39" s="40">
        <f>21.8/2</f>
        <v>10.9</v>
      </c>
      <c r="E39" s="40">
        <f>21.8/2</f>
        <v>10.9</v>
      </c>
      <c r="F39" s="17">
        <f t="shared" si="2"/>
        <v>0</v>
      </c>
      <c r="G39" s="42">
        <v>10.5</v>
      </c>
      <c r="H39" s="42">
        <v>10.5</v>
      </c>
      <c r="I39" s="17">
        <f t="shared" si="3"/>
        <v>0</v>
      </c>
      <c r="J39" s="48">
        <v>0.05</v>
      </c>
      <c r="K39" s="49"/>
      <c r="L39" s="49"/>
      <c r="M39" s="49"/>
    </row>
    <row r="40" spans="1:13" s="22" customFormat="1" ht="18" customHeight="1">
      <c r="A40" s="35" t="s">
        <v>70</v>
      </c>
      <c r="B40" s="35" t="s">
        <v>71</v>
      </c>
      <c r="C40" s="35" t="s">
        <v>18</v>
      </c>
      <c r="D40" s="41">
        <f>11.6/2</f>
        <v>5.8</v>
      </c>
      <c r="E40" s="41">
        <f>11.7/2</f>
        <v>5.85</v>
      </c>
      <c r="F40" s="17">
        <f t="shared" si="2"/>
        <v>-0.008547008547008517</v>
      </c>
      <c r="G40" s="41">
        <v>5.9</v>
      </c>
      <c r="H40" s="41">
        <v>6</v>
      </c>
      <c r="I40" s="17">
        <f t="shared" si="3"/>
        <v>-0.016666666666666607</v>
      </c>
      <c r="J40" s="48">
        <v>0.05</v>
      </c>
      <c r="K40" s="49"/>
      <c r="L40" s="49"/>
      <c r="M40" s="49"/>
    </row>
    <row r="41" spans="1:13" s="22" customFormat="1" ht="18" customHeight="1">
      <c r="A41" s="33" t="s">
        <v>72</v>
      </c>
      <c r="B41" s="34"/>
      <c r="C41" s="35"/>
      <c r="D41" s="41"/>
      <c r="E41" s="41"/>
      <c r="F41" s="17"/>
      <c r="G41" s="41"/>
      <c r="H41" s="41"/>
      <c r="I41" s="17"/>
      <c r="J41" s="48"/>
      <c r="K41" s="49"/>
      <c r="L41" s="49"/>
      <c r="M41" s="49"/>
    </row>
    <row r="42" spans="1:13" s="22" customFormat="1" ht="18" customHeight="1">
      <c r="A42" s="35" t="s">
        <v>73</v>
      </c>
      <c r="B42" s="35" t="s">
        <v>74</v>
      </c>
      <c r="C42" s="35" t="s">
        <v>18</v>
      </c>
      <c r="D42" s="41">
        <v>26.8</v>
      </c>
      <c r="E42" s="41">
        <v>26.8</v>
      </c>
      <c r="F42" s="17">
        <f t="shared" si="2"/>
        <v>0</v>
      </c>
      <c r="G42" s="35" t="s">
        <v>19</v>
      </c>
      <c r="H42" s="35" t="s">
        <v>19</v>
      </c>
      <c r="I42" s="17" t="e">
        <f t="shared" si="3"/>
        <v>#VALUE!</v>
      </c>
      <c r="J42" s="48">
        <v>0.1</v>
      </c>
      <c r="K42" s="49"/>
      <c r="L42" s="49"/>
      <c r="M42" s="49"/>
    </row>
    <row r="43" spans="1:13" s="22" customFormat="1" ht="18" customHeight="1">
      <c r="A43" s="35" t="s">
        <v>75</v>
      </c>
      <c r="B43" s="35" t="s">
        <v>76</v>
      </c>
      <c r="C43" s="35" t="s">
        <v>18</v>
      </c>
      <c r="D43" s="41"/>
      <c r="E43" s="41"/>
      <c r="F43" s="17" t="e">
        <f t="shared" si="2"/>
        <v>#DIV/0!</v>
      </c>
      <c r="G43" s="41">
        <v>9</v>
      </c>
      <c r="H43" s="41">
        <v>9</v>
      </c>
      <c r="I43" s="17">
        <f t="shared" si="3"/>
        <v>0</v>
      </c>
      <c r="J43" s="48">
        <v>0.1</v>
      </c>
      <c r="K43" s="49"/>
      <c r="L43" s="49"/>
      <c r="M43" s="49"/>
    </row>
    <row r="44" spans="1:13" s="22" customFormat="1" ht="18" customHeight="1">
      <c r="A44" s="35" t="s">
        <v>77</v>
      </c>
      <c r="B44" s="35" t="s">
        <v>78</v>
      </c>
      <c r="C44" s="35" t="s">
        <v>18</v>
      </c>
      <c r="D44" s="41">
        <v>9.9</v>
      </c>
      <c r="E44" s="41">
        <v>9.9</v>
      </c>
      <c r="F44" s="17">
        <f t="shared" si="2"/>
        <v>0</v>
      </c>
      <c r="G44" s="41">
        <v>6.5</v>
      </c>
      <c r="H44" s="41">
        <v>6.5</v>
      </c>
      <c r="I44" s="17">
        <f t="shared" si="3"/>
        <v>0</v>
      </c>
      <c r="J44" s="48">
        <v>0.1</v>
      </c>
      <c r="K44" s="49"/>
      <c r="L44" s="49"/>
      <c r="M44" s="49"/>
    </row>
    <row r="45" spans="1:13" s="22" customFormat="1" ht="18" customHeight="1">
      <c r="A45" s="35" t="s">
        <v>79</v>
      </c>
      <c r="B45" s="35" t="s">
        <v>80</v>
      </c>
      <c r="C45" s="35" t="s">
        <v>18</v>
      </c>
      <c r="D45" s="40">
        <v>21.8</v>
      </c>
      <c r="E45" s="40">
        <v>21.8</v>
      </c>
      <c r="F45" s="17">
        <f t="shared" si="2"/>
        <v>0</v>
      </c>
      <c r="G45" s="35" t="s">
        <v>19</v>
      </c>
      <c r="H45" s="35" t="s">
        <v>19</v>
      </c>
      <c r="I45" s="17" t="e">
        <f t="shared" si="3"/>
        <v>#VALUE!</v>
      </c>
      <c r="J45" s="48">
        <v>0.1</v>
      </c>
      <c r="K45" s="49"/>
      <c r="L45" s="49"/>
      <c r="M45" s="49"/>
    </row>
    <row r="46" spans="1:13" s="22" customFormat="1" ht="18" customHeight="1">
      <c r="A46" s="35" t="s">
        <v>81</v>
      </c>
      <c r="B46" s="35" t="s">
        <v>82</v>
      </c>
      <c r="C46" s="35" t="s">
        <v>18</v>
      </c>
      <c r="D46" s="40">
        <v>29.8</v>
      </c>
      <c r="E46" s="40">
        <v>29.8</v>
      </c>
      <c r="F46" s="17">
        <f t="shared" si="2"/>
        <v>0</v>
      </c>
      <c r="G46" s="35" t="s">
        <v>19</v>
      </c>
      <c r="H46" s="35" t="s">
        <v>19</v>
      </c>
      <c r="I46" s="17" t="e">
        <f t="shared" si="3"/>
        <v>#VALUE!</v>
      </c>
      <c r="J46" s="48">
        <v>0.1</v>
      </c>
      <c r="K46" s="49"/>
      <c r="L46" s="49"/>
      <c r="M46" s="49"/>
    </row>
    <row r="47" spans="1:13" s="22" customFormat="1" ht="18" customHeight="1">
      <c r="A47" s="33" t="s">
        <v>83</v>
      </c>
      <c r="B47" s="34"/>
      <c r="C47" s="35"/>
      <c r="D47" s="39"/>
      <c r="E47" s="39"/>
      <c r="F47" s="17"/>
      <c r="G47" s="39"/>
      <c r="H47" s="39"/>
      <c r="I47" s="17"/>
      <c r="J47" s="48"/>
      <c r="K47" s="49"/>
      <c r="L47" s="49"/>
      <c r="M47" s="49"/>
    </row>
    <row r="48" spans="1:14" s="22" customFormat="1" ht="18" customHeight="1">
      <c r="A48" s="35" t="s">
        <v>84</v>
      </c>
      <c r="B48" s="35" t="s">
        <v>85</v>
      </c>
      <c r="C48" s="35" t="s">
        <v>18</v>
      </c>
      <c r="D48" s="39">
        <f>3.18/2</f>
        <v>1.59</v>
      </c>
      <c r="E48" s="39">
        <f>3.36/2</f>
        <v>1.68</v>
      </c>
      <c r="F48" s="17">
        <f t="shared" si="2"/>
        <v>-0.05357142857142849</v>
      </c>
      <c r="G48" s="39">
        <v>3</v>
      </c>
      <c r="H48" s="39">
        <v>3</v>
      </c>
      <c r="I48" s="17">
        <f t="shared" si="3"/>
        <v>0</v>
      </c>
      <c r="J48" s="48">
        <v>0.3</v>
      </c>
      <c r="K48" s="49"/>
      <c r="L48" s="51"/>
      <c r="M48" s="50"/>
      <c r="N48" s="52"/>
    </row>
    <row r="49" spans="1:13" s="22" customFormat="1" ht="18" customHeight="1">
      <c r="A49" s="35" t="s">
        <v>86</v>
      </c>
      <c r="B49" s="35" t="s">
        <v>40</v>
      </c>
      <c r="C49" s="35" t="s">
        <v>18</v>
      </c>
      <c r="D49" s="43">
        <f>2.52/2</f>
        <v>1.26</v>
      </c>
      <c r="E49" s="43">
        <f>2.52/2</f>
        <v>1.26</v>
      </c>
      <c r="F49" s="17">
        <f t="shared" si="2"/>
        <v>0</v>
      </c>
      <c r="G49" s="39">
        <v>1.5</v>
      </c>
      <c r="H49" s="39">
        <v>1.5</v>
      </c>
      <c r="I49" s="17">
        <f t="shared" si="3"/>
        <v>0</v>
      </c>
      <c r="J49" s="48">
        <v>0.3</v>
      </c>
      <c r="K49" s="50"/>
      <c r="L49" s="50"/>
      <c r="M49" s="50"/>
    </row>
    <row r="50" spans="1:13" s="22" customFormat="1" ht="18" customHeight="1">
      <c r="A50" s="35" t="s">
        <v>87</v>
      </c>
      <c r="B50" s="35" t="s">
        <v>85</v>
      </c>
      <c r="C50" s="35" t="s">
        <v>18</v>
      </c>
      <c r="D50" s="44">
        <f>2.58/2</f>
        <v>1.29</v>
      </c>
      <c r="E50" s="44">
        <f>2.58/2</f>
        <v>1.29</v>
      </c>
      <c r="F50" s="17">
        <f t="shared" si="2"/>
        <v>0</v>
      </c>
      <c r="G50" s="39">
        <v>3</v>
      </c>
      <c r="H50" s="39">
        <v>3</v>
      </c>
      <c r="I50" s="17">
        <f t="shared" si="3"/>
        <v>0</v>
      </c>
      <c r="J50" s="48">
        <v>0.3</v>
      </c>
      <c r="K50" s="50"/>
      <c r="L50" s="49"/>
      <c r="M50" s="49"/>
    </row>
    <row r="51" spans="1:13" s="22" customFormat="1" ht="18" customHeight="1">
      <c r="A51" s="35" t="s">
        <v>88</v>
      </c>
      <c r="B51" s="35" t="s">
        <v>85</v>
      </c>
      <c r="C51" s="35" t="s">
        <v>18</v>
      </c>
      <c r="D51" s="39">
        <f>4.76/2</f>
        <v>2.38</v>
      </c>
      <c r="E51" s="39">
        <f>4.52/2</f>
        <v>2.26</v>
      </c>
      <c r="F51" s="17">
        <f t="shared" si="2"/>
        <v>0.05309734513274342</v>
      </c>
      <c r="G51" s="39">
        <v>2.5</v>
      </c>
      <c r="H51" s="39">
        <v>2.5</v>
      </c>
      <c r="I51" s="17">
        <f t="shared" si="3"/>
        <v>0</v>
      </c>
      <c r="J51" s="48">
        <v>0.3</v>
      </c>
      <c r="K51"/>
      <c r="L51" t="s">
        <v>89</v>
      </c>
      <c r="M51" s="53" t="s">
        <v>69</v>
      </c>
    </row>
    <row r="52" spans="1:13" s="22" customFormat="1" ht="18" customHeight="1">
      <c r="A52" s="35" t="s">
        <v>90</v>
      </c>
      <c r="B52" s="35" t="s">
        <v>40</v>
      </c>
      <c r="C52" s="35" t="s">
        <v>18</v>
      </c>
      <c r="D52" s="39">
        <f>1.38/2</f>
        <v>0.69</v>
      </c>
      <c r="E52" s="39">
        <f>1.98/2</f>
        <v>0.99</v>
      </c>
      <c r="F52" s="17">
        <f t="shared" si="2"/>
        <v>-0.3030303030303031</v>
      </c>
      <c r="G52" s="39">
        <v>1.5</v>
      </c>
      <c r="H52" s="39">
        <v>1.5</v>
      </c>
      <c r="I52" s="17">
        <f t="shared" si="3"/>
        <v>0</v>
      </c>
      <c r="J52" s="48">
        <v>0.3</v>
      </c>
      <c r="K52"/>
      <c r="L52" t="s">
        <v>91</v>
      </c>
      <c r="M52" s="53">
        <v>2.79</v>
      </c>
    </row>
    <row r="53" spans="1:13" s="22" customFormat="1" ht="18" customHeight="1">
      <c r="A53" s="35" t="s">
        <v>92</v>
      </c>
      <c r="B53" s="35" t="s">
        <v>40</v>
      </c>
      <c r="C53" s="35" t="s">
        <v>18</v>
      </c>
      <c r="D53" s="39">
        <f>2.92/2</f>
        <v>1.46</v>
      </c>
      <c r="E53" s="39">
        <f>2.78/2</f>
        <v>1.39</v>
      </c>
      <c r="F53" s="17">
        <f t="shared" si="2"/>
        <v>0.050359712230215875</v>
      </c>
      <c r="G53" s="39">
        <v>1.5</v>
      </c>
      <c r="H53" s="39">
        <v>1.5</v>
      </c>
      <c r="I53" s="17">
        <f t="shared" si="3"/>
        <v>0</v>
      </c>
      <c r="J53" s="48">
        <v>0.3</v>
      </c>
      <c r="K53" s="49"/>
      <c r="L53" s="49"/>
      <c r="M53" s="49"/>
    </row>
    <row r="54" spans="1:13" s="22" customFormat="1" ht="18" customHeight="1">
      <c r="A54" s="35" t="s">
        <v>93</v>
      </c>
      <c r="B54" s="35" t="s">
        <v>85</v>
      </c>
      <c r="C54" s="35" t="s">
        <v>18</v>
      </c>
      <c r="D54" s="39">
        <f>1.98/2</f>
        <v>0.99</v>
      </c>
      <c r="E54" s="39">
        <f>0.5/2</f>
        <v>0.25</v>
      </c>
      <c r="F54" s="17">
        <f t="shared" si="2"/>
        <v>2.96</v>
      </c>
      <c r="G54" s="39">
        <v>2</v>
      </c>
      <c r="H54" s="39">
        <v>2</v>
      </c>
      <c r="I54" s="17">
        <f t="shared" si="3"/>
        <v>0</v>
      </c>
      <c r="J54" s="48">
        <v>0.3</v>
      </c>
      <c r="K54" s="50"/>
      <c r="L54" s="49"/>
      <c r="M54" s="49"/>
    </row>
    <row r="55" spans="1:13" s="22" customFormat="1" ht="18" customHeight="1">
      <c r="A55" s="35" t="s">
        <v>94</v>
      </c>
      <c r="B55" s="35" t="s">
        <v>85</v>
      </c>
      <c r="C55" s="35" t="s">
        <v>18</v>
      </c>
      <c r="D55" s="39">
        <f>5.98/2</f>
        <v>2.99</v>
      </c>
      <c r="E55" s="39">
        <f>7.12/2</f>
        <v>3.56</v>
      </c>
      <c r="F55" s="17">
        <f t="shared" si="2"/>
        <v>-0.16011235955056174</v>
      </c>
      <c r="G55" s="39">
        <v>3</v>
      </c>
      <c r="H55" s="39">
        <v>3</v>
      </c>
      <c r="I55" s="17">
        <f t="shared" si="3"/>
        <v>0</v>
      </c>
      <c r="J55" s="48">
        <v>0.3</v>
      </c>
      <c r="K55" s="49"/>
      <c r="L55" s="49"/>
      <c r="M55" s="49"/>
    </row>
    <row r="56" spans="1:13" s="22" customFormat="1" ht="18" customHeight="1">
      <c r="A56" s="35" t="s">
        <v>95</v>
      </c>
      <c r="B56" s="35" t="s">
        <v>40</v>
      </c>
      <c r="C56" s="35" t="s">
        <v>18</v>
      </c>
      <c r="D56" s="45">
        <f>3.98/2</f>
        <v>1.99</v>
      </c>
      <c r="E56" s="45">
        <f>3.98/2</f>
        <v>1.99</v>
      </c>
      <c r="F56" s="17">
        <f t="shared" si="2"/>
        <v>0</v>
      </c>
      <c r="G56" s="41">
        <v>2</v>
      </c>
      <c r="H56" s="41">
        <v>2</v>
      </c>
      <c r="I56" s="17">
        <f t="shared" si="3"/>
        <v>0</v>
      </c>
      <c r="J56" s="48">
        <v>0.3</v>
      </c>
      <c r="K56" s="49"/>
      <c r="L56" s="49"/>
      <c r="M56" s="49"/>
    </row>
    <row r="57" spans="1:13" s="22" customFormat="1" ht="18" customHeight="1">
      <c r="A57" s="35" t="s">
        <v>96</v>
      </c>
      <c r="B57" s="35" t="s">
        <v>85</v>
      </c>
      <c r="C57" s="35" t="s">
        <v>18</v>
      </c>
      <c r="D57" s="43">
        <f>3.98/2</f>
        <v>1.99</v>
      </c>
      <c r="E57" s="43">
        <f>3.78/2</f>
        <v>1.89</v>
      </c>
      <c r="F57" s="17">
        <f t="shared" si="2"/>
        <v>0.05291005291005296</v>
      </c>
      <c r="G57" s="39">
        <v>2</v>
      </c>
      <c r="H57" s="39">
        <v>2</v>
      </c>
      <c r="I57" s="17">
        <f t="shared" si="3"/>
        <v>0</v>
      </c>
      <c r="J57" s="48">
        <v>0.3</v>
      </c>
      <c r="K57" s="49"/>
      <c r="L57" s="49"/>
      <c r="M57" s="49"/>
    </row>
    <row r="58" spans="1:13" s="22" customFormat="1" ht="18" customHeight="1">
      <c r="A58" s="35" t="s">
        <v>97</v>
      </c>
      <c r="B58" s="35" t="s">
        <v>85</v>
      </c>
      <c r="C58" s="35" t="s">
        <v>18</v>
      </c>
      <c r="D58" s="39">
        <f>2.52/2</f>
        <v>1.26</v>
      </c>
      <c r="E58" s="39">
        <f>2.52/2</f>
        <v>1.26</v>
      </c>
      <c r="F58" s="17">
        <f t="shared" si="2"/>
        <v>0</v>
      </c>
      <c r="G58" s="39">
        <v>2</v>
      </c>
      <c r="H58" s="39">
        <v>2</v>
      </c>
      <c r="I58" s="17">
        <f t="shared" si="3"/>
        <v>0</v>
      </c>
      <c r="J58" s="48">
        <v>0.3</v>
      </c>
      <c r="K58" s="50"/>
      <c r="L58" s="49"/>
      <c r="M58" s="49"/>
    </row>
    <row r="59" spans="1:13" s="22" customFormat="1" ht="18" customHeight="1">
      <c r="A59" s="35" t="s">
        <v>98</v>
      </c>
      <c r="B59" s="35" t="s">
        <v>85</v>
      </c>
      <c r="C59" s="35" t="s">
        <v>18</v>
      </c>
      <c r="D59" s="44">
        <f>13.12/2</f>
        <v>6.56</v>
      </c>
      <c r="E59" s="44">
        <f>11.12/2</f>
        <v>5.56</v>
      </c>
      <c r="F59" s="17">
        <f t="shared" si="2"/>
        <v>0.1798561151079137</v>
      </c>
      <c r="G59" s="39">
        <v>6</v>
      </c>
      <c r="H59" s="39">
        <v>6</v>
      </c>
      <c r="I59" s="17">
        <f t="shared" si="3"/>
        <v>0</v>
      </c>
      <c r="J59" s="48">
        <v>0.3</v>
      </c>
      <c r="K59" s="49"/>
      <c r="L59" s="49"/>
      <c r="M59" s="49"/>
    </row>
    <row r="60" spans="1:13" s="22" customFormat="1" ht="18" customHeight="1">
      <c r="A60" s="35" t="s">
        <v>99</v>
      </c>
      <c r="B60" s="35" t="s">
        <v>40</v>
      </c>
      <c r="C60" s="35" t="s">
        <v>18</v>
      </c>
      <c r="D60" s="39">
        <f>17.98/2</f>
        <v>8.99</v>
      </c>
      <c r="E60" s="39">
        <f>17.98/2</f>
        <v>8.99</v>
      </c>
      <c r="F60" s="17">
        <f t="shared" si="2"/>
        <v>0</v>
      </c>
      <c r="G60" s="39">
        <v>8</v>
      </c>
      <c r="H60" s="39">
        <v>8</v>
      </c>
      <c r="I60" s="17">
        <f t="shared" si="3"/>
        <v>0</v>
      </c>
      <c r="J60" s="48">
        <v>0.3</v>
      </c>
      <c r="K60" s="49"/>
      <c r="L60" s="49"/>
      <c r="M60" s="49"/>
    </row>
    <row r="61" spans="1:13" s="22" customFormat="1" ht="18" customHeight="1">
      <c r="A61" s="35" t="s">
        <v>100</v>
      </c>
      <c r="B61" s="35" t="s">
        <v>85</v>
      </c>
      <c r="C61" s="35" t="s">
        <v>18</v>
      </c>
      <c r="D61" s="39">
        <f>3.72/2</f>
        <v>1.86</v>
      </c>
      <c r="E61" s="39">
        <f>3.98/2</f>
        <v>1.99</v>
      </c>
      <c r="F61" s="17">
        <f t="shared" si="2"/>
        <v>-0.0653266331658291</v>
      </c>
      <c r="G61" s="39">
        <v>2</v>
      </c>
      <c r="H61" s="39">
        <v>2</v>
      </c>
      <c r="I61" s="17">
        <f t="shared" si="3"/>
        <v>0</v>
      </c>
      <c r="J61" s="48">
        <v>0.3</v>
      </c>
      <c r="K61" s="50"/>
      <c r="L61" s="49"/>
      <c r="M61" s="49"/>
    </row>
    <row r="62" spans="1:13" s="22" customFormat="1" ht="18" customHeight="1">
      <c r="A62" s="35" t="s">
        <v>101</v>
      </c>
      <c r="B62" s="35" t="s">
        <v>40</v>
      </c>
      <c r="C62" s="35" t="s">
        <v>18</v>
      </c>
      <c r="D62" s="39">
        <f>3.38/2</f>
        <v>1.69</v>
      </c>
      <c r="E62" s="39">
        <f>3.98/2</f>
        <v>1.99</v>
      </c>
      <c r="F62" s="17">
        <f t="shared" si="2"/>
        <v>-0.15075376884422112</v>
      </c>
      <c r="G62" s="39">
        <v>1.5</v>
      </c>
      <c r="H62" s="39">
        <v>1.5</v>
      </c>
      <c r="I62" s="17">
        <f t="shared" si="3"/>
        <v>0</v>
      </c>
      <c r="J62" s="48">
        <v>0.3</v>
      </c>
      <c r="K62" s="49"/>
      <c r="L62" s="49"/>
      <c r="M62" s="49"/>
    </row>
    <row r="63" spans="1:13" s="22" customFormat="1" ht="18" customHeight="1">
      <c r="A63" s="35" t="s">
        <v>102</v>
      </c>
      <c r="B63" s="35" t="s">
        <v>103</v>
      </c>
      <c r="C63" s="35" t="s">
        <v>18</v>
      </c>
      <c r="D63" s="39">
        <f>11.98/2</f>
        <v>5.99</v>
      </c>
      <c r="E63" s="39">
        <f>11.98/2</f>
        <v>5.99</v>
      </c>
      <c r="F63" s="17">
        <f t="shared" si="2"/>
        <v>0</v>
      </c>
      <c r="G63" s="39">
        <v>5</v>
      </c>
      <c r="H63" s="39">
        <v>5</v>
      </c>
      <c r="I63" s="17">
        <f t="shared" si="3"/>
        <v>0</v>
      </c>
      <c r="J63" s="48">
        <v>0.3</v>
      </c>
      <c r="K63" s="49"/>
      <c r="L63" s="49"/>
      <c r="M63" s="49"/>
    </row>
    <row r="64" spans="1:13" s="22" customFormat="1" ht="18" customHeight="1">
      <c r="A64" s="35" t="s">
        <v>104</v>
      </c>
      <c r="B64" s="35" t="s">
        <v>105</v>
      </c>
      <c r="C64" s="35" t="s">
        <v>18</v>
      </c>
      <c r="D64" s="39">
        <f>21.6/2</f>
        <v>10.8</v>
      </c>
      <c r="E64" s="39">
        <f>21.6/2</f>
        <v>10.8</v>
      </c>
      <c r="F64" s="17">
        <f t="shared" si="2"/>
        <v>0</v>
      </c>
      <c r="G64" s="39">
        <v>10</v>
      </c>
      <c r="H64" s="39">
        <v>10</v>
      </c>
      <c r="I64" s="17">
        <f t="shared" si="3"/>
        <v>0</v>
      </c>
      <c r="J64" s="48">
        <v>0.3</v>
      </c>
      <c r="K64" s="49"/>
      <c r="L64" s="49"/>
      <c r="M64" s="49"/>
    </row>
    <row r="65" spans="1:13" s="22" customFormat="1" ht="18" customHeight="1">
      <c r="A65" s="33" t="s">
        <v>106</v>
      </c>
      <c r="B65" s="34"/>
      <c r="C65" s="35"/>
      <c r="D65" s="39"/>
      <c r="E65" s="39"/>
      <c r="F65" s="17"/>
      <c r="G65" s="39"/>
      <c r="H65" s="39"/>
      <c r="I65" s="17"/>
      <c r="J65" s="48"/>
      <c r="K65" s="49"/>
      <c r="L65" s="49"/>
      <c r="M65" s="49"/>
    </row>
    <row r="66" spans="1:13" s="22" customFormat="1" ht="18" customHeight="1">
      <c r="A66" s="35" t="s">
        <v>107</v>
      </c>
      <c r="B66" s="35" t="s">
        <v>108</v>
      </c>
      <c r="C66" s="35" t="s">
        <v>18</v>
      </c>
      <c r="D66" s="39">
        <f>15.2/2</f>
        <v>7.6</v>
      </c>
      <c r="E66" s="39">
        <f>15.2/2</f>
        <v>7.6</v>
      </c>
      <c r="F66" s="17">
        <f t="shared" si="2"/>
        <v>0</v>
      </c>
      <c r="G66" s="35">
        <v>6</v>
      </c>
      <c r="H66" s="35">
        <v>6</v>
      </c>
      <c r="I66" s="17">
        <f t="shared" si="3"/>
        <v>0</v>
      </c>
      <c r="J66" s="48">
        <v>0.1</v>
      </c>
      <c r="K66" s="57"/>
      <c r="L66" s="49"/>
      <c r="M66" s="49"/>
    </row>
    <row r="67" spans="1:13" s="22" customFormat="1" ht="18" customHeight="1">
      <c r="A67" s="35" t="s">
        <v>109</v>
      </c>
      <c r="B67" s="35" t="s">
        <v>110</v>
      </c>
      <c r="C67" s="35" t="s">
        <v>18</v>
      </c>
      <c r="D67" s="43">
        <f>5.98/2</f>
        <v>2.99</v>
      </c>
      <c r="E67" s="43">
        <f>5.98/2</f>
        <v>2.99</v>
      </c>
      <c r="F67" s="17">
        <f t="shared" si="2"/>
        <v>0</v>
      </c>
      <c r="G67" s="39">
        <v>3.5</v>
      </c>
      <c r="H67" s="39">
        <v>3.5</v>
      </c>
      <c r="I67" s="17">
        <f t="shared" si="3"/>
        <v>0</v>
      </c>
      <c r="J67" s="48">
        <v>0.1</v>
      </c>
      <c r="K67" s="49"/>
      <c r="L67" s="49"/>
      <c r="M67" s="49"/>
    </row>
    <row r="68" spans="1:13" s="22" customFormat="1" ht="18" customHeight="1">
      <c r="A68" s="35" t="s">
        <v>111</v>
      </c>
      <c r="B68" s="35" t="s">
        <v>112</v>
      </c>
      <c r="C68" s="35" t="s">
        <v>18</v>
      </c>
      <c r="D68" s="39">
        <f>4.92/2</f>
        <v>2.46</v>
      </c>
      <c r="E68" s="39">
        <f>4.92/2</f>
        <v>2.46</v>
      </c>
      <c r="F68" s="17">
        <f t="shared" si="2"/>
        <v>0</v>
      </c>
      <c r="G68" s="35">
        <v>0.8</v>
      </c>
      <c r="H68" s="35">
        <v>0.8</v>
      </c>
      <c r="I68" s="17">
        <f t="shared" si="3"/>
        <v>0</v>
      </c>
      <c r="J68" s="48">
        <v>0.1</v>
      </c>
      <c r="K68" s="49"/>
      <c r="L68" s="49"/>
      <c r="M68" s="49"/>
    </row>
    <row r="69" spans="1:13" s="22" customFormat="1" ht="18" customHeight="1">
      <c r="A69" s="35" t="s">
        <v>113</v>
      </c>
      <c r="B69" s="35" t="s">
        <v>112</v>
      </c>
      <c r="C69" s="35" t="s">
        <v>18</v>
      </c>
      <c r="D69" s="39">
        <f>9.98/2</f>
        <v>4.99</v>
      </c>
      <c r="E69" s="39">
        <f>9.98/2</f>
        <v>4.99</v>
      </c>
      <c r="F69" s="17">
        <f t="shared" si="2"/>
        <v>0</v>
      </c>
      <c r="G69" s="35" t="s">
        <v>19</v>
      </c>
      <c r="H69" s="35" t="s">
        <v>19</v>
      </c>
      <c r="I69" s="17" t="e">
        <f t="shared" si="3"/>
        <v>#VALUE!</v>
      </c>
      <c r="J69" s="48">
        <v>0.1</v>
      </c>
      <c r="K69" s="58"/>
      <c r="L69" s="49"/>
      <c r="M69" s="49"/>
    </row>
    <row r="70" spans="1:13" s="22" customFormat="1" ht="18" customHeight="1">
      <c r="A70" s="35" t="s">
        <v>114</v>
      </c>
      <c r="B70" s="35" t="s">
        <v>112</v>
      </c>
      <c r="C70" s="35" t="s">
        <v>18</v>
      </c>
      <c r="D70" s="39">
        <f>3.98/2</f>
        <v>1.99</v>
      </c>
      <c r="E70" s="39">
        <f>3.98/2</f>
        <v>1.99</v>
      </c>
      <c r="F70" s="17">
        <f t="shared" si="2"/>
        <v>0</v>
      </c>
      <c r="G70" s="35" t="s">
        <v>19</v>
      </c>
      <c r="H70" s="35" t="s">
        <v>19</v>
      </c>
      <c r="I70" s="17" t="e">
        <f t="shared" si="3"/>
        <v>#VALUE!</v>
      </c>
      <c r="J70" s="48">
        <v>0.1</v>
      </c>
      <c r="K70" s="51"/>
      <c r="L70"/>
      <c r="M70" s="49"/>
    </row>
    <row r="71" spans="1:10" ht="16.5" customHeight="1">
      <c r="A71" s="54" t="s">
        <v>115</v>
      </c>
      <c r="B71" s="54"/>
      <c r="C71" s="54"/>
      <c r="D71" s="54"/>
      <c r="E71" s="54"/>
      <c r="F71" s="54"/>
      <c r="G71" s="54"/>
      <c r="H71" s="54"/>
      <c r="I71" s="54"/>
      <c r="J71" s="54"/>
    </row>
    <row r="72" spans="1:10" ht="16.5" customHeight="1">
      <c r="A72" s="55" t="s">
        <v>116</v>
      </c>
      <c r="B72" s="55"/>
      <c r="C72" s="55"/>
      <c r="D72" s="55"/>
      <c r="E72" s="55"/>
      <c r="F72" s="55"/>
      <c r="G72" s="55"/>
      <c r="H72" s="55"/>
      <c r="I72" s="55"/>
      <c r="J72" s="55"/>
    </row>
    <row r="73" spans="1:10" ht="16.5" customHeight="1">
      <c r="A73" s="55" t="s">
        <v>117</v>
      </c>
      <c r="B73" s="55"/>
      <c r="C73" s="55"/>
      <c r="D73" s="55"/>
      <c r="E73" s="55"/>
      <c r="F73" s="55"/>
      <c r="G73" s="55"/>
      <c r="H73" s="55"/>
      <c r="I73" s="55"/>
      <c r="J73" s="55"/>
    </row>
    <row r="74" spans="1:10" ht="25.5" customHeight="1">
      <c r="A74" s="55" t="s">
        <v>118</v>
      </c>
      <c r="B74" s="55"/>
      <c r="C74" s="55"/>
      <c r="D74" s="55"/>
      <c r="E74" s="55"/>
      <c r="F74" s="55"/>
      <c r="G74" s="55"/>
      <c r="H74" s="55"/>
      <c r="I74" s="55"/>
      <c r="J74" s="55"/>
    </row>
    <row r="75" spans="1:10" ht="16.5" customHeight="1">
      <c r="A75" s="55" t="s">
        <v>119</v>
      </c>
      <c r="B75" s="55"/>
      <c r="C75" s="55"/>
      <c r="D75" s="55"/>
      <c r="E75" s="55"/>
      <c r="F75" s="55"/>
      <c r="G75" s="55"/>
      <c r="H75" s="55"/>
      <c r="I75" s="55"/>
      <c r="J75" s="55"/>
    </row>
    <row r="76" spans="1:10" ht="14.25">
      <c r="A76" s="56"/>
      <c r="B76" s="56"/>
      <c r="C76" s="56"/>
      <c r="D76" s="56"/>
      <c r="E76" s="56"/>
      <c r="F76" s="56"/>
      <c r="G76" s="56"/>
      <c r="H76" s="56"/>
      <c r="I76" s="56"/>
      <c r="J76" s="56"/>
    </row>
  </sheetData>
  <sheetProtection/>
  <mergeCells count="19">
    <mergeCell ref="A1:J1"/>
    <mergeCell ref="B2:C2"/>
    <mergeCell ref="D2:E2"/>
    <mergeCell ref="F2:G2"/>
    <mergeCell ref="I2:J2"/>
    <mergeCell ref="A4:B4"/>
    <mergeCell ref="A7:B7"/>
    <mergeCell ref="A15:B15"/>
    <mergeCell ref="A23:B23"/>
    <mergeCell ref="A32:B32"/>
    <mergeCell ref="A41:B41"/>
    <mergeCell ref="A47:B47"/>
    <mergeCell ref="A65:B65"/>
    <mergeCell ref="A71:J71"/>
    <mergeCell ref="A72:J72"/>
    <mergeCell ref="A73:J73"/>
    <mergeCell ref="A74:J74"/>
    <mergeCell ref="A75:J75"/>
    <mergeCell ref="A76:J76"/>
  </mergeCells>
  <printOptions horizontalCentered="1"/>
  <pageMargins left="0.35433070866141736" right="0.35433070866141736" top="0.5905511811023623" bottom="0.5905511811023623" header="0.31496062992125984" footer="0.31496062992125984"/>
  <pageSetup horizontalDpi="600" verticalDpi="600" orientation="portrait" paperSize="9"/>
  <headerFooter scaleWithDoc="0" alignWithMargins="0">
    <oddFooter>&amp;C&amp;8—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2">
      <selection activeCell="J9" sqref="J9"/>
    </sheetView>
  </sheetViews>
  <sheetFormatPr defaultColWidth="9.00390625" defaultRowHeight="14.25"/>
  <cols>
    <col min="1" max="1" width="14.00390625" style="1" customWidth="1"/>
    <col min="2" max="2" width="19.25390625" style="1" customWidth="1"/>
    <col min="3" max="5" width="12.625" style="1" customWidth="1"/>
    <col min="6" max="6" width="12.625" style="2" customWidth="1"/>
    <col min="7" max="16384" width="9.00390625" style="3" customWidth="1"/>
  </cols>
  <sheetData>
    <row r="1" spans="1:6" ht="31.5" customHeight="1">
      <c r="A1" s="4" t="s">
        <v>120</v>
      </c>
      <c r="B1" s="4"/>
      <c r="C1" s="4"/>
      <c r="D1" s="4"/>
      <c r="E1" s="4"/>
      <c r="F1" s="4"/>
    </row>
    <row r="2" spans="1:6" ht="27" customHeight="1">
      <c r="A2" s="5" t="s">
        <v>1</v>
      </c>
      <c r="B2" s="6"/>
      <c r="C2" s="5" t="s">
        <v>3</v>
      </c>
      <c r="D2" s="6"/>
      <c r="E2" s="7" t="s">
        <v>5</v>
      </c>
      <c r="F2" s="6"/>
    </row>
    <row r="3" spans="1:9" ht="27" customHeight="1">
      <c r="A3" s="8" t="s">
        <v>7</v>
      </c>
      <c r="B3" s="8" t="s">
        <v>8</v>
      </c>
      <c r="C3" s="8" t="s">
        <v>9</v>
      </c>
      <c r="D3" s="8" t="s">
        <v>121</v>
      </c>
      <c r="E3" s="8" t="s">
        <v>122</v>
      </c>
      <c r="F3" s="9" t="s">
        <v>12</v>
      </c>
      <c r="G3" s="10"/>
      <c r="H3" s="10"/>
      <c r="I3" s="10"/>
    </row>
    <row r="4" spans="1:10" ht="27" customHeight="1">
      <c r="A4" s="11" t="s">
        <v>123</v>
      </c>
      <c r="B4" s="12"/>
      <c r="C4" s="12"/>
      <c r="D4" s="13"/>
      <c r="E4" s="13"/>
      <c r="F4" s="14"/>
      <c r="G4" s="10"/>
      <c r="H4" s="15"/>
      <c r="I4" s="15"/>
      <c r="J4" s="19"/>
    </row>
    <row r="5" spans="1:10" ht="27" customHeight="1">
      <c r="A5" s="12" t="s">
        <v>124</v>
      </c>
      <c r="B5" s="12" t="s">
        <v>125</v>
      </c>
      <c r="C5" s="12" t="s">
        <v>126</v>
      </c>
      <c r="D5" s="16">
        <v>1</v>
      </c>
      <c r="E5" s="16">
        <v>1</v>
      </c>
      <c r="F5" s="17">
        <f>(D5-E5)/E5</f>
        <v>0</v>
      </c>
      <c r="G5" s="10"/>
      <c r="H5" s="15"/>
      <c r="I5" s="20"/>
      <c r="J5" s="19"/>
    </row>
    <row r="6" spans="1:10" ht="27" customHeight="1">
      <c r="A6" s="12" t="s">
        <v>127</v>
      </c>
      <c r="B6" s="12" t="s">
        <v>128</v>
      </c>
      <c r="C6" s="12" t="s">
        <v>126</v>
      </c>
      <c r="D6" s="16">
        <v>2.5</v>
      </c>
      <c r="E6" s="16">
        <v>2.5</v>
      </c>
      <c r="F6" s="17">
        <f aca="true" t="shared" si="0" ref="F6:F16">(D6-E6)/E6</f>
        <v>0</v>
      </c>
      <c r="G6" s="10"/>
      <c r="H6" s="15"/>
      <c r="I6" s="20"/>
      <c r="J6" s="19"/>
    </row>
    <row r="7" spans="1:10" ht="27" customHeight="1">
      <c r="A7" s="12" t="s">
        <v>129</v>
      </c>
      <c r="B7" s="12" t="s">
        <v>130</v>
      </c>
      <c r="C7" s="12" t="s">
        <v>126</v>
      </c>
      <c r="D7" s="16">
        <v>4</v>
      </c>
      <c r="E7" s="16">
        <v>4</v>
      </c>
      <c r="F7" s="17">
        <f t="shared" si="0"/>
        <v>0</v>
      </c>
      <c r="G7" s="10"/>
      <c r="H7" s="15"/>
      <c r="I7" s="20"/>
      <c r="J7" s="19"/>
    </row>
    <row r="8" spans="1:10" ht="27" customHeight="1">
      <c r="A8" s="12" t="s">
        <v>131</v>
      </c>
      <c r="B8" s="12" t="s">
        <v>132</v>
      </c>
      <c r="C8" s="12" t="s">
        <v>126</v>
      </c>
      <c r="D8" s="16">
        <v>3.8</v>
      </c>
      <c r="E8" s="16">
        <v>3.8</v>
      </c>
      <c r="F8" s="17">
        <f t="shared" si="0"/>
        <v>0</v>
      </c>
      <c r="G8" s="10"/>
      <c r="H8" s="15"/>
      <c r="I8" s="20"/>
      <c r="J8" s="19"/>
    </row>
    <row r="9" spans="1:10" ht="27" customHeight="1">
      <c r="A9" s="12" t="s">
        <v>133</v>
      </c>
      <c r="B9" s="12" t="s">
        <v>134</v>
      </c>
      <c r="C9" s="12" t="s">
        <v>126</v>
      </c>
      <c r="D9" s="16">
        <v>3.6</v>
      </c>
      <c r="E9" s="16">
        <v>3.6</v>
      </c>
      <c r="F9" s="17">
        <f t="shared" si="0"/>
        <v>0</v>
      </c>
      <c r="G9" s="10"/>
      <c r="H9" s="15"/>
      <c r="I9" s="20"/>
      <c r="J9" s="19"/>
    </row>
    <row r="10" spans="1:10" ht="27" customHeight="1">
      <c r="A10" s="11" t="s">
        <v>135</v>
      </c>
      <c r="B10" s="12"/>
      <c r="C10" s="12"/>
      <c r="D10" s="16"/>
      <c r="E10" s="16"/>
      <c r="F10" s="17"/>
      <c r="G10" s="10"/>
      <c r="H10" s="15"/>
      <c r="I10" s="20"/>
      <c r="J10" s="19"/>
    </row>
    <row r="11" spans="1:10" ht="27" customHeight="1">
      <c r="A11" s="12" t="s">
        <v>136</v>
      </c>
      <c r="B11" s="12" t="s">
        <v>137</v>
      </c>
      <c r="C11" s="12" t="s">
        <v>126</v>
      </c>
      <c r="D11" s="16">
        <v>12.5</v>
      </c>
      <c r="E11" s="16">
        <v>12.5</v>
      </c>
      <c r="F11" s="17">
        <f t="shared" si="0"/>
        <v>0</v>
      </c>
      <c r="G11" s="10"/>
      <c r="H11" s="15"/>
      <c r="I11" s="20"/>
      <c r="J11" s="19"/>
    </row>
    <row r="12" spans="1:10" ht="27" customHeight="1">
      <c r="A12" s="12" t="s">
        <v>138</v>
      </c>
      <c r="B12" s="12" t="s">
        <v>139</v>
      </c>
      <c r="C12" s="12" t="s">
        <v>126</v>
      </c>
      <c r="D12" s="16">
        <v>13</v>
      </c>
      <c r="E12" s="16">
        <v>13</v>
      </c>
      <c r="F12" s="17">
        <f t="shared" si="0"/>
        <v>0</v>
      </c>
      <c r="G12" s="10"/>
      <c r="H12" s="15"/>
      <c r="I12" s="20"/>
      <c r="J12" s="19"/>
    </row>
    <row r="13" spans="1:10" ht="27" customHeight="1">
      <c r="A13" s="11" t="s">
        <v>140</v>
      </c>
      <c r="B13" s="12"/>
      <c r="C13" s="12"/>
      <c r="D13" s="16"/>
      <c r="E13" s="16"/>
      <c r="F13" s="17"/>
      <c r="G13" s="10"/>
      <c r="H13" s="15"/>
      <c r="I13" s="20"/>
      <c r="J13" s="19"/>
    </row>
    <row r="14" spans="1:10" ht="27" customHeight="1">
      <c r="A14" s="12" t="s">
        <v>141</v>
      </c>
      <c r="B14" s="12" t="s">
        <v>142</v>
      </c>
      <c r="C14" s="12" t="s">
        <v>126</v>
      </c>
      <c r="D14" s="16">
        <v>31</v>
      </c>
      <c r="E14" s="16">
        <v>31</v>
      </c>
      <c r="F14" s="17">
        <f t="shared" si="0"/>
        <v>0</v>
      </c>
      <c r="G14" s="10"/>
      <c r="H14" s="15"/>
      <c r="I14" s="20"/>
      <c r="J14" s="19"/>
    </row>
    <row r="15" spans="1:10" ht="27" customHeight="1">
      <c r="A15" s="12" t="s">
        <v>143</v>
      </c>
      <c r="B15" s="12" t="s">
        <v>144</v>
      </c>
      <c r="C15" s="12" t="s">
        <v>126</v>
      </c>
      <c r="D15" s="16">
        <v>26</v>
      </c>
      <c r="E15" s="16">
        <v>26</v>
      </c>
      <c r="F15" s="17">
        <f t="shared" si="0"/>
        <v>0</v>
      </c>
      <c r="G15" s="10"/>
      <c r="H15" s="15"/>
      <c r="I15" s="20"/>
      <c r="J15" s="19"/>
    </row>
    <row r="16" spans="1:10" ht="27" customHeight="1">
      <c r="A16" s="12" t="s">
        <v>145</v>
      </c>
      <c r="B16" s="12" t="s">
        <v>146</v>
      </c>
      <c r="C16" s="12" t="s">
        <v>126</v>
      </c>
      <c r="D16" s="16">
        <v>36</v>
      </c>
      <c r="E16" s="16">
        <v>36</v>
      </c>
      <c r="F16" s="17">
        <f t="shared" si="0"/>
        <v>0</v>
      </c>
      <c r="G16" s="10"/>
      <c r="H16" s="15"/>
      <c r="I16" s="20"/>
      <c r="J16" s="19"/>
    </row>
    <row r="17" spans="1:6" ht="18.75" customHeight="1">
      <c r="A17" s="18" t="s">
        <v>147</v>
      </c>
      <c r="B17" s="18"/>
      <c r="C17" s="18"/>
      <c r="D17" s="18"/>
      <c r="E17" s="18"/>
      <c r="F17" s="18"/>
    </row>
  </sheetData>
  <sheetProtection/>
  <mergeCells count="2">
    <mergeCell ref="A1:F1"/>
    <mergeCell ref="A17:F17"/>
  </mergeCells>
  <printOptions horizontalCentered="1"/>
  <pageMargins left="0.35433070866141736" right="0.35433070866141736" top="0.5905511811023623" bottom="0.5905511811023623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2019-08-12T07:29:11Z</cp:lastPrinted>
  <dcterms:created xsi:type="dcterms:W3CDTF">1996-12-17T01:32:42Z</dcterms:created>
  <dcterms:modified xsi:type="dcterms:W3CDTF">2023-09-18T00:57:43Z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5047FF65FE48440298C89937477D5D2D</vt:lpwstr>
  </property>
  <property fmtid="{D5CDD505-2E9C-101B-9397-08002B2CF9AE}" pid="5" name="commonda">
    <vt:lpwstr>eyJoZGlkIjoiMmZiY2Y5YWFmNWY5ODU0ZWFhZGVjZWYzYTc0ZjgyZjcifQ==</vt:lpwstr>
  </property>
</Properties>
</file>